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ff Files\Kaela\Claims &amp; Bills\2021 C&amp;B\"/>
    </mc:Choice>
  </mc:AlternateContent>
  <xr:revisionPtr revIDLastSave="0" documentId="13_ncr:1_{A819808F-808E-4ABA-9BC3-AB74B224D611}" xr6:coauthVersionLast="46" xr6:coauthVersionMax="46" xr10:uidLastSave="{00000000-0000-0000-0000-000000000000}"/>
  <bookViews>
    <workbookView xWindow="28680" yWindow="-165" windowWidth="29040" windowHeight="15840" xr2:uid="{2A766918-BBAE-4B1C-9AC4-80DB9BA612C7}"/>
  </bookViews>
  <sheets>
    <sheet name="Summary" sheetId="1" r:id="rId1"/>
    <sheet name="04 14" sheetId="11" r:id="rId2"/>
    <sheet name="04 21" sheetId="12" r:id="rId3"/>
  </sheets>
  <externalReferences>
    <externalReference r:id="rId4"/>
  </externalReferences>
  <definedNames>
    <definedName name="_xlnm.Print_Area" localSheetId="1">'04 14'!$A$1:$E$61</definedName>
    <definedName name="_xlnm.Print_Area" localSheetId="2">'04 21'!$A$1:$E$57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D58" i="1"/>
  <c r="D51" i="1"/>
  <c r="D49" i="12"/>
  <c r="D25" i="12"/>
  <c r="E32" i="12" s="1"/>
  <c r="D10" i="12"/>
  <c r="D47" i="12" s="1"/>
  <c r="D53" i="12" s="1"/>
  <c r="D51" i="12" s="1"/>
  <c r="B5" i="12"/>
  <c r="B6" i="12" s="1"/>
  <c r="B7" i="12" s="1"/>
  <c r="B8" i="12" s="1"/>
  <c r="B9" i="12" s="1"/>
  <c r="B36" i="12" l="1"/>
  <c r="B13" i="12"/>
  <c r="B10" i="12"/>
  <c r="B35" i="12"/>
  <c r="B12" i="12"/>
  <c r="B38" i="12"/>
  <c r="B34" i="12"/>
  <c r="B37" i="12"/>
  <c r="B33" i="12"/>
  <c r="B28" i="12"/>
  <c r="B27" i="12" s="1"/>
  <c r="B26" i="12" s="1"/>
  <c r="B25" i="12" s="1"/>
  <c r="B29" i="12" s="1"/>
  <c r="B30" i="12" s="1"/>
  <c r="B11" i="12"/>
  <c r="D54" i="12"/>
  <c r="E50" i="12"/>
  <c r="D63" i="1" l="1"/>
  <c r="D50" i="1"/>
  <c r="D6" i="1"/>
  <c r="C6" i="1"/>
  <c r="D50" i="11"/>
  <c r="D34" i="11"/>
  <c r="D33" i="11"/>
  <c r="D48" i="11" s="1"/>
  <c r="D54" i="11" s="1"/>
  <c r="D52" i="11" s="1"/>
  <c r="D26" i="11"/>
  <c r="B5" i="11"/>
  <c r="B6" i="11" s="1"/>
  <c r="B7" i="11" s="1"/>
  <c r="B8" i="11" s="1"/>
  <c r="B9" i="11" s="1"/>
  <c r="B34" i="11" l="1"/>
  <c r="B39" i="11"/>
  <c r="B13" i="11"/>
  <c r="B38" i="11"/>
  <c r="B12" i="11"/>
  <c r="B37" i="11"/>
  <c r="B11" i="11"/>
  <c r="B36" i="11"/>
  <c r="B29" i="11"/>
  <c r="B28" i="11" s="1"/>
  <c r="B27" i="11" s="1"/>
  <c r="B26" i="11" s="1"/>
  <c r="B30" i="11" s="1"/>
  <c r="B31" i="11" s="1"/>
  <c r="B10" i="11"/>
  <c r="B35" i="11"/>
  <c r="E51" i="11"/>
  <c r="D55" i="11"/>
  <c r="E33" i="11"/>
  <c r="D33" i="1" l="1"/>
  <c r="D25" i="1"/>
  <c r="C25" i="1"/>
  <c r="D16" i="1"/>
  <c r="D57" i="1" l="1"/>
  <c r="D86" i="1"/>
  <c r="D34" i="1"/>
  <c r="D85" i="1" l="1"/>
  <c r="D26" i="1" l="1"/>
  <c r="C26" i="1"/>
  <c r="D7" i="1"/>
  <c r="C7" i="1"/>
  <c r="D17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D31" i="1"/>
  <c r="B29" i="1"/>
  <c r="B37" i="1" s="1"/>
  <c r="B28" i="1"/>
  <c r="B36" i="1" s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<sst xmlns="http://schemas.openxmlformats.org/spreadsheetml/2006/main" count="175" uniqueCount="100">
  <si>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</si>
  <si>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</si>
  <si>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</si>
  <si>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</si>
  <si>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</si>
  <si>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</si>
  <si>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</si>
  <si>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</si>
  <si>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</si>
  <si>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</si>
  <si>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</si>
  <si>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</si>
  <si>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</si>
  <si>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</si>
  <si>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</si>
  <si>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</si>
  <si>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</si>
  <si>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</si>
  <si>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</si>
  <si>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</si>
  <si>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</si>
  <si>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</si>
  <si>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</si>
  <si>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</si>
  <si>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</si>
  <si>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</si>
  <si>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</si>
  <si>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</si>
  <si>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</si>
  <si>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</si>
  <si>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</si>
  <si>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</si>
  <si>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</si>
  <si>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</si>
  <si>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</si>
  <si>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</si>
  <si>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</si>
  <si>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</si>
  <si>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</si>
  <si>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</si>
  <si>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</si>
  <si>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</si>
  <si>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</si>
  <si>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</si>
  <si>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</si>
  <si>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</si>
  <si>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</si>
  <si>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</si>
  <si>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</si>
  <si>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</si>
  <si>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</si>
  <si>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</si>
  <si>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</si>
  <si>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</si>
  <si>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</si>
  <si>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</si>
  <si>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</si>
  <si>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</si>
  <si>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</si>
  <si>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</si>
  <si>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</si>
  <si>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</si>
  <si>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</si>
  <si>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</si>
  <si>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</si>
  <si>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 xml:space="preserve">Hometown Health Wire </t>
  </si>
  <si>
    <t xml:space="preserve">Infinisource Checks Transfer </t>
  </si>
  <si>
    <t>Hometown Health Wire</t>
  </si>
  <si>
    <t>False Alarm Receipts</t>
  </si>
  <si>
    <t>Account Description</t>
  </si>
  <si>
    <t>Program Description</t>
  </si>
  <si>
    <t>Function Description</t>
  </si>
  <si>
    <t>Fund Description</t>
  </si>
  <si>
    <t>Fund #</t>
  </si>
  <si>
    <t>Workers comp  claims</t>
  </si>
  <si>
    <t>Investment Worksheet for 4/14/21</t>
  </si>
  <si>
    <t>78834-78950</t>
  </si>
  <si>
    <t>Parks and Rec refund not debited from city account until 4/8</t>
  </si>
  <si>
    <t>JE to correct coding to incorrect fund for manual refund on 3/13 transaction 1100088962</t>
  </si>
  <si>
    <t>GF Spks Muni &amp; Drug 4th Qtr</t>
  </si>
  <si>
    <t>AB Sparks Mun Alc &amp; Oth 4th Qtr</t>
  </si>
  <si>
    <t>COBRA Deposit 4/8/21</t>
  </si>
  <si>
    <t>Maxor Claims</t>
  </si>
  <si>
    <t xml:space="preserve">Wire Transfer ICMA 457 # 213AA4644QGT3U11 </t>
  </si>
  <si>
    <t xml:space="preserve">214EB1540OP03898 </t>
  </si>
  <si>
    <t>****not included     5/10</t>
  </si>
  <si>
    <t>Professtional Services-Other</t>
  </si>
  <si>
    <t>1404 City Facilities - Annual Citywide Facilities Improvements</t>
  </si>
  <si>
    <t>General Government</t>
  </si>
  <si>
    <t>Site Improvement</t>
  </si>
  <si>
    <t>1404 City Facilities - Fire Station #1 - 2nd Floor Remodel to add Office Space</t>
  </si>
  <si>
    <t>Public Safety</t>
  </si>
  <si>
    <t>Investment Worksheet for 4/21/2021</t>
  </si>
  <si>
    <t>78951-79085</t>
  </si>
  <si>
    <t>411942-411957</t>
  </si>
  <si>
    <t>Monthly Nova Time Usage</t>
  </si>
  <si>
    <t>BOFA MAR 2021 SRVC CHRG</t>
  </si>
  <si>
    <t>Workers comp  claims (CCMSI)</t>
  </si>
  <si>
    <t>Wire Transfer ICMA 457 Wire # 214LB1454C903545</t>
  </si>
  <si>
    <t>4/8-4/26/21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</si>
</sst>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</numFmts>
  <fonts count="3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rgb="FF000A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  <xf numFmtId="0" fontId="31" fillId="0" borderId="0"/>
    <xf numFmtId="44" fontId="10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20" fillId="0" borderId="0" xfId="0" applyFont="1"/>
    <xf numFmtId="0" fontId="32" fillId="0" borderId="0" xfId="0" applyFont="1"/>
    <xf numFmtId="164" fontId="6" fillId="0" borderId="0" xfId="1" applyFont="1" applyBorder="1" applyAlignment="1">
      <alignment horizontal="right"/>
    </xf>
    <xf numFmtId="0" fontId="2" fillId="0" borderId="22" xfId="1" applyNumberFormat="1" applyFont="1" applyBorder="1" applyAlignment="1">
      <alignment horizontal="left"/>
    </xf>
    <xf numFmtId="0" fontId="8" fillId="0" borderId="0" xfId="0" applyFont="1" applyAlignment="1">
      <alignment wrapText="1"/>
    </xf>
    <xf numFmtId="40" fontId="21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44" fontId="13" fillId="0" borderId="0" xfId="3" applyFont="1" applyFill="1" applyAlignment="1"/>
    <xf numFmtId="44" fontId="2" fillId="0" borderId="0" xfId="10" applyFont="1" applyAlignment="1">
      <alignment horizontal="left"/>
    </xf>
    <xf numFmtId="44" fontId="1" fillId="0" borderId="16" xfId="10" applyFont="1" applyBorder="1" applyAlignment="1">
      <alignment horizontal="center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0" fontId="21" fillId="4" borderId="0" xfId="0" applyFont="1" applyFill="1" applyAlignment="1">
      <alignment horizontal="left"/>
    </xf>
    <xf numFmtId="16" fontId="8" fillId="0" borderId="0" xfId="0" applyNumberFormat="1" applyFont="1" applyAlignment="1">
      <alignment wrapText="1"/>
    </xf>
    <xf numFmtId="0" fontId="0" fillId="0" borderId="0" xfId="0" applyAlignment="1">
      <alignment horizontal="left"/>
    </xf>
  </cellXfs>
  <cellStyles count="11">
    <cellStyle name="Comma 2" xfId="5" xr:uid="{C26B4514-97A3-4DE4-B014-C1AB55A237F9}"/>
    <cellStyle name="Currency" xfId="10" builtinId="4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Normal 6" xfId="9" xr:uid="{2C55ABC1-E128-4E47-B2BA-C7BC5B5CF145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4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07"/>
      <sheetName val="04 14"/>
      <sheetName val="04 21"/>
      <sheetName val="04 28"/>
      <sheetName val="03 31"/>
    </sheetNames>
    <sheetDataSet>
      <sheetData sheetId="0">
        <row r="10">
          <cell r="B10">
            <v>44292</v>
          </cell>
        </row>
      </sheetData>
      <sheetData sheetId="1">
        <row r="10">
          <cell r="B10">
            <v>44299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108"/>
  <sheetViews>
    <sheetView tabSelected="1" zoomScale="90" zoomScaleNormal="90" workbookViewId="0">
      <selection activeCell="A3" sqref="A3"/>
    </sheetView>
  </sheetViews>
  <sheetFormatPr defaultColWidth="12.42578125" defaultRowHeight="15" x14ac:dyDescent="0.2"/>
  <cols>
    <col min="1" max="1" width="35.28515625" style="18" customWidth="1"/>
    <col min="2" max="2" width="20.8554687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9.285156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44313</v>
      </c>
      <c r="IS1" s="10"/>
    </row>
    <row r="2" spans="1:253" ht="17.25" customHeight="1" x14ac:dyDescent="0.25">
      <c r="A2" s="11" t="s">
        <v>99</v>
      </c>
      <c r="B2" s="12"/>
      <c r="C2" s="3"/>
      <c r="D2" s="8" t="s">
        <v>4</v>
      </c>
      <c r="E2" s="13">
        <v>44326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44300</v>
      </c>
      <c r="C6" s="91" t="str">
        <f>+'04 14'!E10</f>
        <v>78834-78950</v>
      </c>
      <c r="D6" s="32">
        <f>-'04 14'!D10</f>
        <v>651661.25</v>
      </c>
      <c r="E6" s="33"/>
      <c r="F6" s="34">
        <f>+B6</f>
        <v>44300</v>
      </c>
      <c r="G6" s="35">
        <v>0</v>
      </c>
      <c r="H6" s="34"/>
      <c r="I6" s="36"/>
      <c r="J6" s="37"/>
      <c r="K6" s="38"/>
      <c r="IS6" s="10"/>
    </row>
    <row r="7" spans="1:253" ht="15.75" x14ac:dyDescent="0.25">
      <c r="A7" s="8"/>
      <c r="B7" s="12">
        <v>44293</v>
      </c>
      <c r="C7" s="18" t="str">
        <f>'04 21'!E10</f>
        <v>78951-79085</v>
      </c>
      <c r="D7" s="32">
        <f>-'04 21'!D10</f>
        <v>900261.13</v>
      </c>
      <c r="E7" s="33"/>
      <c r="F7" s="34">
        <f>+B7</f>
        <v>44293</v>
      </c>
      <c r="G7" s="35">
        <v>0</v>
      </c>
      <c r="H7" s="34"/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/>
      <c r="C8" s="40"/>
      <c r="D8" s="32"/>
      <c r="E8" s="33"/>
      <c r="F8" s="34">
        <f>+B8</f>
        <v>0</v>
      </c>
      <c r="G8" s="35"/>
      <c r="H8" s="34"/>
      <c r="I8" s="36"/>
      <c r="J8" s="26"/>
      <c r="IS8" s="10"/>
    </row>
    <row r="9" spans="1:253" ht="14.45" customHeight="1" x14ac:dyDescent="0.2">
      <c r="A9" s="41"/>
      <c r="B9" s="12"/>
      <c r="C9" s="40"/>
      <c r="D9" s="32"/>
      <c r="E9" s="33"/>
      <c r="F9" s="34">
        <f>+B9</f>
        <v>0</v>
      </c>
      <c r="G9" s="35"/>
      <c r="H9" s="34"/>
      <c r="J9" s="26"/>
      <c r="IS9" s="10"/>
    </row>
    <row r="10" spans="1:253" ht="14.45" customHeight="1" x14ac:dyDescent="0.2">
      <c r="A10" s="41"/>
      <c r="B10" s="12"/>
      <c r="C10" s="40"/>
      <c r="D10" s="32"/>
      <c r="E10" s="33"/>
      <c r="F10" s="34">
        <f>+B10</f>
        <v>0</v>
      </c>
      <c r="G10" s="35"/>
      <c r="H10" s="34"/>
      <c r="I10" s="36"/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1551922.38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0</v>
      </c>
      <c r="J14" s="46" t="s">
        <v>85</v>
      </c>
      <c r="K14" s="47"/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44300</v>
      </c>
      <c r="D16" s="48">
        <f>+'04 14'!D12</f>
        <v>0</v>
      </c>
      <c r="E16" s="33"/>
      <c r="F16" s="49" t="s">
        <v>16</v>
      </c>
      <c r="G16" s="35"/>
      <c r="H16" s="49"/>
      <c r="I16" s="36"/>
      <c r="J16" s="51"/>
    </row>
    <row r="17" spans="1:10" s="2" customFormat="1" ht="15" customHeight="1" x14ac:dyDescent="0.25">
      <c r="A17" s="50"/>
      <c r="B17" s="12">
        <f>B7</f>
        <v>44293</v>
      </c>
      <c r="C17" s="52"/>
      <c r="D17" s="48">
        <f>'04 21'!D11</f>
        <v>0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0</v>
      </c>
      <c r="C18" s="53"/>
      <c r="D18" s="48"/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0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44300</v>
      </c>
      <c r="C25" s="105">
        <f>+'04 14'!E13</f>
        <v>0</v>
      </c>
      <c r="D25" s="48">
        <f>-'04 14'!D13</f>
        <v>0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44293</v>
      </c>
      <c r="C26" s="106" t="str">
        <f>'04 21'!E12</f>
        <v>411942-411957</v>
      </c>
      <c r="D26" s="48">
        <f>-'04 21'!D12</f>
        <v>7430.44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0</v>
      </c>
      <c r="C27" s="18"/>
      <c r="D27" s="48"/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7430.44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44300</v>
      </c>
      <c r="C33" s="18"/>
      <c r="D33" s="48">
        <f>+'04 14'!D14</f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44293</v>
      </c>
      <c r="C34" s="18"/>
      <c r="D34" s="48">
        <f>+'04 21'!D13</f>
        <v>0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0</v>
      </c>
      <c r="C35" s="18"/>
      <c r="D35" s="48">
        <v>0</v>
      </c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0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85"/>
      <c r="C44" s="185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44300</v>
      </c>
      <c r="C50" s="18"/>
      <c r="D50" s="48">
        <f>-'04 14'!E33</f>
        <v>335804.70000000007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44293</v>
      </c>
      <c r="C51" s="18"/>
      <c r="D51" s="48">
        <f>-'04 21'!E32</f>
        <v>1317612.08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0</v>
      </c>
      <c r="C52" s="18"/>
      <c r="D52" s="48"/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1653416.7800000003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44300</v>
      </c>
      <c r="C57" s="18"/>
      <c r="D57" s="32">
        <f>-'04 14'!D39</f>
        <v>0</v>
      </c>
      <c r="E57" s="33"/>
      <c r="F57" s="49">
        <f>B57</f>
        <v>44300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44293</v>
      </c>
      <c r="C58" s="18"/>
      <c r="D58" s="32">
        <f>-'04 21'!D38</f>
        <v>307249.38</v>
      </c>
      <c r="E58" s="33"/>
      <c r="F58" s="49">
        <f>B58</f>
        <v>44293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0</v>
      </c>
      <c r="C59" s="18"/>
      <c r="D59" s="32"/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44300</v>
      </c>
      <c r="C63" s="18"/>
      <c r="D63" s="48">
        <f>-'04 14'!D34</f>
        <v>1167281.3799999999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44293</v>
      </c>
      <c r="C64" s="18"/>
      <c r="D64" s="48"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0</v>
      </c>
      <c r="C65" s="18"/>
      <c r="D65" s="48"/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44300</v>
      </c>
      <c r="C69" s="18"/>
      <c r="D69" s="32">
        <v>0</v>
      </c>
      <c r="E69" s="33"/>
      <c r="F69" s="49">
        <f>+B69</f>
        <v>44300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44293</v>
      </c>
      <c r="C70" s="18"/>
      <c r="D70" s="32">
        <f>-'04 21'!D34</f>
        <v>1545670.1</v>
      </c>
      <c r="E70" s="33"/>
      <c r="F70" s="49">
        <f>+B70</f>
        <v>44293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0</v>
      </c>
      <c r="C71" s="18"/>
      <c r="D71" s="32"/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3020200.86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44300</v>
      </c>
      <c r="C85" s="18"/>
      <c r="D85" s="48">
        <f>-'04 14'!D44</f>
        <v>0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44293</v>
      </c>
      <c r="C86" s="12"/>
      <c r="D86" s="48">
        <f>-'04 14'!D43</f>
        <v>0</v>
      </c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0</v>
      </c>
      <c r="C87" s="12"/>
      <c r="D87" s="48">
        <v>0</v>
      </c>
      <c r="E87" s="186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0</v>
      </c>
      <c r="C88" s="18"/>
      <c r="D88" s="48"/>
      <c r="E88" s="186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5.75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15.75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thickBot="1" x14ac:dyDescent="0.3">
      <c r="A92" s="8" t="s">
        <v>13</v>
      </c>
      <c r="B92" s="12"/>
      <c r="C92" s="8"/>
      <c r="D92" s="44">
        <f>SUM(D85:D91)</f>
        <v>0</v>
      </c>
      <c r="E92" s="33"/>
      <c r="F92" s="49"/>
      <c r="G92" s="84"/>
      <c r="H92" s="49"/>
      <c r="I92" s="44">
        <f>SUM(I84:I91)</f>
        <v>0</v>
      </c>
    </row>
    <row r="93" spans="1:10" s="2" customFormat="1" ht="16.5" thickTop="1" x14ac:dyDescent="0.25">
      <c r="A93" s="8"/>
      <c r="B93" s="12"/>
      <c r="C93" s="8"/>
      <c r="D93" s="8"/>
      <c r="E93" s="8"/>
      <c r="F93" s="8"/>
      <c r="G93" s="8"/>
      <c r="H93" s="8"/>
      <c r="I93" s="36"/>
    </row>
    <row r="94" spans="1:10" s="2" customFormat="1" ht="15.75" x14ac:dyDescent="0.25">
      <c r="A94" s="8"/>
      <c r="B94" s="12"/>
      <c r="C94" s="8"/>
      <c r="D94" s="8"/>
      <c r="E94" s="8"/>
      <c r="F94" s="8"/>
      <c r="G94" s="8"/>
      <c r="H94" s="8"/>
      <c r="I94" s="36"/>
    </row>
    <row r="95" spans="1:10" s="2" customFormat="1" ht="15.75" x14ac:dyDescent="0.25">
      <c r="A95" s="8"/>
      <c r="B95" s="12"/>
      <c r="C95" s="8"/>
      <c r="D95" s="8"/>
      <c r="E95" s="33"/>
      <c r="F95" s="49"/>
      <c r="G95" s="176"/>
      <c r="H95" s="49"/>
      <c r="I95" s="36"/>
    </row>
    <row r="96" spans="1:10" s="2" customFormat="1" ht="15.75" x14ac:dyDescent="0.25">
      <c r="A96" s="177" t="s">
        <v>69</v>
      </c>
      <c r="B96" s="177" t="s">
        <v>70</v>
      </c>
      <c r="C96" s="177" t="s">
        <v>71</v>
      </c>
      <c r="D96" s="177" t="s">
        <v>72</v>
      </c>
      <c r="E96" s="177" t="s">
        <v>73</v>
      </c>
      <c r="F96" s="177"/>
      <c r="G96" s="177"/>
      <c r="H96" s="177" t="s">
        <v>10</v>
      </c>
      <c r="I96" s="36"/>
    </row>
    <row r="97" spans="1:9" s="2" customFormat="1" ht="15.75" x14ac:dyDescent="0.25">
      <c r="A97" s="177" t="s">
        <v>86</v>
      </c>
      <c r="B97" s="177" t="s">
        <v>87</v>
      </c>
      <c r="C97" s="177" t="s">
        <v>88</v>
      </c>
      <c r="D97" s="177"/>
      <c r="E97" s="177">
        <v>1404</v>
      </c>
      <c r="F97" s="177"/>
      <c r="G97" s="177"/>
      <c r="H97" s="177">
        <v>-3429.53</v>
      </c>
      <c r="I97" s="36"/>
    </row>
    <row r="98" spans="1:9" s="2" customFormat="1" ht="15.75" x14ac:dyDescent="0.25">
      <c r="A98" s="177" t="s">
        <v>89</v>
      </c>
      <c r="B98" s="177" t="s">
        <v>90</v>
      </c>
      <c r="C98" s="177" t="s">
        <v>91</v>
      </c>
      <c r="D98" s="177"/>
      <c r="E98" s="177">
        <v>1404</v>
      </c>
      <c r="F98" s="177"/>
      <c r="G98" s="177"/>
      <c r="H98" s="177">
        <v>3429.53</v>
      </c>
      <c r="I98" s="36"/>
    </row>
    <row r="99" spans="1:9" s="2" customFormat="1" ht="15.75" x14ac:dyDescent="0.25">
      <c r="A99" s="177"/>
      <c r="B99" s="177"/>
      <c r="C99" s="177"/>
      <c r="D99" s="177"/>
      <c r="E99" s="177"/>
      <c r="F99" s="177"/>
      <c r="G99" s="177"/>
      <c r="H99" s="177"/>
      <c r="I99" s="36"/>
    </row>
    <row r="100" spans="1:9" s="2" customFormat="1" ht="15.75" x14ac:dyDescent="0.25">
      <c r="A100" s="177"/>
      <c r="B100" s="177"/>
      <c r="C100" s="177"/>
      <c r="D100" s="177"/>
      <c r="E100" s="177"/>
      <c r="F100" s="177"/>
      <c r="G100" s="177"/>
      <c r="H100" s="177"/>
      <c r="I100" s="36"/>
    </row>
    <row r="101" spans="1:9" s="2" customFormat="1" ht="15.75" x14ac:dyDescent="0.25">
      <c r="A101" s="8"/>
      <c r="B101" s="12"/>
      <c r="C101" s="8"/>
      <c r="D101" s="8"/>
      <c r="E101" s="8"/>
      <c r="F101" s="8"/>
      <c r="G101" s="8"/>
      <c r="H101" s="183"/>
      <c r="I101" s="36"/>
    </row>
    <row r="102" spans="1:9" s="2" customFormat="1" ht="14.45" customHeight="1" thickBot="1" x14ac:dyDescent="0.3">
      <c r="A102" s="85"/>
      <c r="B102" s="86"/>
      <c r="C102" s="85"/>
      <c r="D102" s="87"/>
      <c r="E102" s="88"/>
      <c r="F102" s="89"/>
      <c r="G102" s="87"/>
      <c r="H102" s="184"/>
      <c r="I102" s="90"/>
    </row>
    <row r="103" spans="1:9" s="2" customFormat="1" ht="14.45" customHeight="1" thickTop="1" x14ac:dyDescent="0.2">
      <c r="A103" s="5" t="s">
        <v>30</v>
      </c>
      <c r="B103" s="6"/>
      <c r="C103" s="18"/>
      <c r="D103" s="47"/>
      <c r="E103" s="18" t="s">
        <v>16</v>
      </c>
      <c r="F103" s="21"/>
      <c r="G103" s="15"/>
      <c r="H103" s="16"/>
      <c r="I103" s="17"/>
    </row>
    <row r="108" spans="1:9" s="2" customFormat="1" x14ac:dyDescent="0.2">
      <c r="A108" s="18"/>
      <c r="B108" s="19"/>
      <c r="C108" s="18"/>
      <c r="D108" s="20" t="s">
        <v>16</v>
      </c>
      <c r="E108" s="18"/>
      <c r="F108" s="21"/>
      <c r="G108" s="15"/>
      <c r="H108" s="16"/>
      <c r="I108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86"/>
  <sheetViews>
    <sheetView topLeftCell="A10" zoomScaleNormal="100" workbookViewId="0">
      <selection activeCell="C19" sqref="C19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52" bestFit="1" customWidth="1"/>
    <col min="4" max="4" width="16.140625" style="91" customWidth="1"/>
    <col min="5" max="5" width="27.5703125" bestFit="1" customWidth="1"/>
    <col min="6" max="6" width="1.42578125" bestFit="1" customWidth="1"/>
    <col min="7" max="7" width="15.85546875" customWidth="1"/>
    <col min="8" max="8" width="14.7109375" customWidth="1"/>
    <col min="10" max="10" width="11.85546875" style="100" customWidth="1"/>
  </cols>
  <sheetData>
    <row r="1" spans="1:10" ht="19.5" x14ac:dyDescent="0.4">
      <c r="A1" s="107" t="s">
        <v>16</v>
      </c>
      <c r="B1" s="108" t="s">
        <v>75</v>
      </c>
      <c r="C1" s="109"/>
      <c r="D1" s="110"/>
      <c r="E1" s="110"/>
    </row>
    <row r="2" spans="1:10" x14ac:dyDescent="0.25">
      <c r="B2" s="111"/>
      <c r="C2" s="111"/>
      <c r="D2" s="111"/>
      <c r="E2" s="111"/>
      <c r="F2" s="111"/>
      <c r="G2" s="111"/>
    </row>
    <row r="4" spans="1:10" x14ac:dyDescent="0.25">
      <c r="B4" s="112"/>
      <c r="C4" s="111" t="s">
        <v>31</v>
      </c>
      <c r="D4" s="92"/>
      <c r="E4" s="113"/>
      <c r="F4" s="114"/>
      <c r="G4" s="114"/>
      <c r="J4" s="101"/>
    </row>
    <row r="5" spans="1:10" x14ac:dyDescent="0.25">
      <c r="A5" s="115" t="s">
        <v>32</v>
      </c>
      <c r="B5" s="116">
        <f>'[1]04 07'!B10</f>
        <v>44292</v>
      </c>
      <c r="C5" t="s">
        <v>33</v>
      </c>
      <c r="D5" s="92">
        <v>355040.99</v>
      </c>
      <c r="E5" s="117"/>
      <c r="F5" s="112"/>
      <c r="J5" s="101"/>
    </row>
    <row r="6" spans="1:10" x14ac:dyDescent="0.25">
      <c r="A6" s="115" t="s">
        <v>34</v>
      </c>
      <c r="B6" s="112">
        <f>+B5+1</f>
        <v>44293</v>
      </c>
      <c r="C6" t="s">
        <v>35</v>
      </c>
      <c r="D6" s="92">
        <v>156747.22</v>
      </c>
      <c r="E6" s="118"/>
      <c r="F6" s="112"/>
    </row>
    <row r="7" spans="1:10" x14ac:dyDescent="0.25">
      <c r="A7" s="115" t="s">
        <v>36</v>
      </c>
      <c r="B7" s="112">
        <f>+B6+1</f>
        <v>44294</v>
      </c>
      <c r="C7" t="s">
        <v>33</v>
      </c>
      <c r="D7" s="92">
        <v>247878.94</v>
      </c>
      <c r="E7" s="119"/>
      <c r="F7" s="112"/>
    </row>
    <row r="8" spans="1:10" x14ac:dyDescent="0.25">
      <c r="A8" s="115" t="s">
        <v>37</v>
      </c>
      <c r="B8" s="112">
        <f>+B7+1</f>
        <v>44295</v>
      </c>
      <c r="C8" t="s">
        <v>33</v>
      </c>
      <c r="D8" s="92">
        <v>419778.83</v>
      </c>
      <c r="E8" s="118"/>
      <c r="F8" s="112" t="s">
        <v>16</v>
      </c>
    </row>
    <row r="9" spans="1:10" x14ac:dyDescent="0.25">
      <c r="A9" s="115" t="s">
        <v>38</v>
      </c>
      <c r="B9" s="112">
        <f>+B8+3</f>
        <v>44298</v>
      </c>
      <c r="C9" t="s">
        <v>33</v>
      </c>
      <c r="D9" s="92">
        <v>1463955.77</v>
      </c>
      <c r="E9" s="120"/>
      <c r="F9" s="112"/>
    </row>
    <row r="10" spans="1:10" x14ac:dyDescent="0.25">
      <c r="B10" s="112">
        <f>+$B$9+1</f>
        <v>44299</v>
      </c>
      <c r="C10" s="91" t="s">
        <v>39</v>
      </c>
      <c r="D10" s="123">
        <v>-651661.25</v>
      </c>
      <c r="E10" s="91" t="s">
        <v>76</v>
      </c>
      <c r="F10" s="122"/>
      <c r="G10" s="91"/>
    </row>
    <row r="11" spans="1:10" x14ac:dyDescent="0.25">
      <c r="B11" s="112">
        <f>+$B$9+1</f>
        <v>44299</v>
      </c>
      <c r="C11" t="s">
        <v>40</v>
      </c>
      <c r="D11" s="123"/>
      <c r="E11" s="179"/>
      <c r="F11" s="125"/>
    </row>
    <row r="12" spans="1:10" x14ac:dyDescent="0.25">
      <c r="B12" s="112">
        <f>B9</f>
        <v>44298</v>
      </c>
      <c r="C12" s="91" t="s">
        <v>41</v>
      </c>
      <c r="D12" s="123"/>
      <c r="E12" s="124"/>
    </row>
    <row r="13" spans="1:10" x14ac:dyDescent="0.25">
      <c r="B13" s="112">
        <f>B9</f>
        <v>44298</v>
      </c>
      <c r="C13" s="91" t="s">
        <v>42</v>
      </c>
      <c r="D13" s="123"/>
      <c r="E13" s="126"/>
      <c r="F13" s="126"/>
    </row>
    <row r="14" spans="1:10" s="127" customFormat="1" x14ac:dyDescent="0.25">
      <c r="B14" s="128"/>
      <c r="D14" s="129"/>
      <c r="E14" s="129"/>
      <c r="J14" s="102"/>
    </row>
    <row r="15" spans="1:10" x14ac:dyDescent="0.25">
      <c r="B15" s="130">
        <v>44294</v>
      </c>
      <c r="C15" s="180" t="s">
        <v>77</v>
      </c>
      <c r="D15" s="121">
        <v>-150</v>
      </c>
      <c r="E15" s="91"/>
      <c r="F15" s="131"/>
    </row>
    <row r="16" spans="1:10" ht="26.25" x14ac:dyDescent="0.25">
      <c r="B16" s="130">
        <v>44294</v>
      </c>
      <c r="C16" s="181" t="s">
        <v>78</v>
      </c>
      <c r="D16" s="121">
        <v>150</v>
      </c>
      <c r="E16" s="91"/>
      <c r="F16" s="131"/>
    </row>
    <row r="17" spans="2:17" x14ac:dyDescent="0.25">
      <c r="B17" s="130">
        <v>44288</v>
      </c>
      <c r="C17" s="180" t="s">
        <v>79</v>
      </c>
      <c r="D17" s="121">
        <v>16775</v>
      </c>
      <c r="E17" s="91"/>
      <c r="F17" s="131"/>
    </row>
    <row r="18" spans="2:17" x14ac:dyDescent="0.25">
      <c r="B18" s="130">
        <v>44291</v>
      </c>
      <c r="C18" s="180" t="s">
        <v>80</v>
      </c>
      <c r="D18" s="121">
        <v>4182.9399999999996</v>
      </c>
      <c r="E18" s="91"/>
      <c r="F18" s="131"/>
    </row>
    <row r="19" spans="2:17" x14ac:dyDescent="0.25">
      <c r="B19" s="130">
        <v>44294</v>
      </c>
      <c r="C19" s="180" t="s">
        <v>81</v>
      </c>
      <c r="D19" s="121">
        <v>1707.12</v>
      </c>
      <c r="E19" s="91"/>
      <c r="F19" s="131"/>
    </row>
    <row r="20" spans="2:17" s="127" customFormat="1" x14ac:dyDescent="0.25">
      <c r="B20" s="128"/>
      <c r="D20" s="129"/>
      <c r="E20" s="129"/>
      <c r="J20" s="102"/>
    </row>
    <row r="21" spans="2:17" x14ac:dyDescent="0.25">
      <c r="B21" s="112"/>
      <c r="C21" t="s">
        <v>43</v>
      </c>
      <c r="D21" s="121"/>
      <c r="E21" s="119"/>
      <c r="J21" s="101"/>
    </row>
    <row r="22" spans="2:17" x14ac:dyDescent="0.25">
      <c r="B22" s="112"/>
      <c r="C22" s="79" t="s">
        <v>44</v>
      </c>
      <c r="D22" s="121"/>
      <c r="E22" s="133"/>
      <c r="J22" s="101"/>
    </row>
    <row r="23" spans="2:17" x14ac:dyDescent="0.25">
      <c r="B23" s="112"/>
      <c r="C23" s="79" t="s">
        <v>45</v>
      </c>
      <c r="D23" s="121"/>
      <c r="E23" s="134"/>
      <c r="F23" s="132"/>
      <c r="J23" s="101"/>
    </row>
    <row r="24" spans="2:17" ht="12.75" customHeight="1" x14ac:dyDescent="0.25">
      <c r="B24" s="112"/>
      <c r="C24" s="91" t="s">
        <v>46</v>
      </c>
      <c r="D24" s="121"/>
      <c r="E24" s="13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2:17" x14ac:dyDescent="0.25">
      <c r="B25" s="135"/>
      <c r="C25" s="136"/>
      <c r="D25" s="137"/>
      <c r="E25" s="138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2:17" ht="13.5" customHeight="1" x14ac:dyDescent="0.25">
      <c r="B26" s="139">
        <f>B27</f>
        <v>44299</v>
      </c>
      <c r="C26" s="91" t="s">
        <v>47</v>
      </c>
      <c r="D26" s="140">
        <f>-300-5181.54-26198.44</f>
        <v>-31679.98</v>
      </c>
      <c r="E26" s="79"/>
      <c r="H26" s="91"/>
    </row>
    <row r="27" spans="2:17" ht="13.5" customHeight="1" x14ac:dyDescent="0.25">
      <c r="B27" s="139">
        <f>B28</f>
        <v>44299</v>
      </c>
      <c r="C27" s="91" t="s">
        <v>65</v>
      </c>
      <c r="D27" s="140">
        <v>-216919.94</v>
      </c>
      <c r="E27" s="79"/>
      <c r="H27" s="91"/>
    </row>
    <row r="28" spans="2:17" ht="13.5" customHeight="1" x14ac:dyDescent="0.25">
      <c r="B28" s="139">
        <f>B29+1</f>
        <v>44299</v>
      </c>
      <c r="C28" s="178" t="s">
        <v>66</v>
      </c>
      <c r="D28" s="140">
        <v>-2365.6</v>
      </c>
      <c r="E28" s="91"/>
      <c r="H28" s="91"/>
    </row>
    <row r="29" spans="2:17" ht="13.5" customHeight="1" x14ac:dyDescent="0.25">
      <c r="B29" s="139">
        <f>B9</f>
        <v>44298</v>
      </c>
      <c r="C29" s="91" t="s">
        <v>48</v>
      </c>
      <c r="D29" s="140">
        <v>-4031.69</v>
      </c>
      <c r="E29" s="91"/>
      <c r="H29" s="91"/>
    </row>
    <row r="30" spans="2:17" ht="13.5" customHeight="1" x14ac:dyDescent="0.25">
      <c r="B30" s="139">
        <f>B26+1</f>
        <v>44300</v>
      </c>
      <c r="C30" s="91" t="s">
        <v>82</v>
      </c>
      <c r="D30" s="140">
        <v>-45679.02</v>
      </c>
      <c r="E30" s="91"/>
      <c r="H30" s="91"/>
    </row>
    <row r="31" spans="2:17" x14ac:dyDescent="0.25">
      <c r="B31" s="139">
        <f>B30</f>
        <v>44300</v>
      </c>
      <c r="C31" s="174" t="s">
        <v>74</v>
      </c>
      <c r="D31" s="140">
        <v>-28348.47</v>
      </c>
      <c r="E31" s="91"/>
    </row>
    <row r="32" spans="2:17" x14ac:dyDescent="0.25">
      <c r="B32" s="139"/>
      <c r="C32" t="s">
        <v>50</v>
      </c>
      <c r="D32" s="140"/>
      <c r="E32" s="119"/>
    </row>
    <row r="33" spans="1:17" s="100" customFormat="1" x14ac:dyDescent="0.25">
      <c r="A33"/>
      <c r="B33" s="139"/>
      <c r="C33" t="s">
        <v>51</v>
      </c>
      <c r="D33" s="140">
        <f>-3000-440-2300-720-320</f>
        <v>-6780</v>
      </c>
      <c r="E33" s="141">
        <f>SUM(D26:D33)</f>
        <v>-335804.70000000007</v>
      </c>
      <c r="F33"/>
      <c r="G33"/>
      <c r="H33"/>
      <c r="I33"/>
      <c r="K33"/>
      <c r="L33"/>
      <c r="M33"/>
      <c r="N33"/>
      <c r="O33"/>
      <c r="P33"/>
      <c r="Q33"/>
    </row>
    <row r="34" spans="1:17" s="100" customFormat="1" x14ac:dyDescent="0.25">
      <c r="A34"/>
      <c r="B34" s="139">
        <f>$B$9</f>
        <v>44298</v>
      </c>
      <c r="C34" s="91" t="s">
        <v>52</v>
      </c>
      <c r="D34" s="121">
        <f>-7015.68-1160265.7</f>
        <v>-1167281.3799999999</v>
      </c>
      <c r="E34" s="132"/>
      <c r="F34"/>
      <c r="G34"/>
      <c r="H34"/>
      <c r="I34"/>
      <c r="K34"/>
      <c r="L34"/>
      <c r="M34"/>
      <c r="N34"/>
      <c r="O34"/>
      <c r="P34"/>
      <c r="Q34"/>
    </row>
    <row r="35" spans="1:17" s="100" customFormat="1" x14ac:dyDescent="0.25">
      <c r="A35"/>
      <c r="B35" s="139">
        <f t="shared" ref="B35:B39" si="0">$B$9</f>
        <v>44298</v>
      </c>
      <c r="C35" s="91" t="s">
        <v>53</v>
      </c>
      <c r="D35" s="142"/>
      <c r="E35" s="132"/>
      <c r="F35"/>
      <c r="G35"/>
      <c r="H35"/>
      <c r="I35"/>
      <c r="K35"/>
      <c r="L35"/>
      <c r="M35"/>
      <c r="N35"/>
      <c r="O35"/>
      <c r="P35"/>
      <c r="Q35"/>
    </row>
    <row r="36" spans="1:17" s="100" customFormat="1" x14ac:dyDescent="0.25">
      <c r="A36"/>
      <c r="B36" s="139">
        <f t="shared" si="0"/>
        <v>44298</v>
      </c>
      <c r="C36" s="91" t="s">
        <v>83</v>
      </c>
      <c r="D36" s="142"/>
      <c r="E36" s="143"/>
      <c r="F36" s="132"/>
      <c r="G36"/>
      <c r="H36"/>
      <c r="I36"/>
      <c r="K36"/>
      <c r="L36"/>
      <c r="M36"/>
      <c r="N36"/>
      <c r="O36"/>
      <c r="P36"/>
      <c r="Q36"/>
    </row>
    <row r="37" spans="1:17" s="100" customFormat="1" ht="14.25" customHeight="1" x14ac:dyDescent="0.25">
      <c r="A37"/>
      <c r="B37" s="139">
        <f t="shared" si="0"/>
        <v>44298</v>
      </c>
      <c r="C37" s="91" t="s">
        <v>54</v>
      </c>
      <c r="D37" s="142"/>
      <c r="E37" s="144"/>
      <c r="F37" s="103"/>
      <c r="G37"/>
      <c r="H37"/>
      <c r="I37"/>
      <c r="K37"/>
      <c r="L37"/>
      <c r="M37"/>
      <c r="N37"/>
      <c r="O37"/>
      <c r="P37"/>
      <c r="Q37"/>
    </row>
    <row r="38" spans="1:17" s="100" customFormat="1" ht="14.25" customHeight="1" x14ac:dyDescent="0.25">
      <c r="A38"/>
      <c r="B38" s="139">
        <f t="shared" si="0"/>
        <v>44298</v>
      </c>
      <c r="C38" s="91" t="s">
        <v>55</v>
      </c>
      <c r="D38" s="142"/>
      <c r="E38" s="144"/>
      <c r="F38" s="103"/>
      <c r="G38"/>
      <c r="H38"/>
      <c r="I38"/>
      <c r="K38"/>
      <c r="L38"/>
      <c r="M38"/>
      <c r="N38"/>
      <c r="O38"/>
      <c r="P38"/>
      <c r="Q38"/>
    </row>
    <row r="39" spans="1:17" s="100" customFormat="1" x14ac:dyDescent="0.25">
      <c r="A39"/>
      <c r="B39" s="139">
        <f t="shared" si="0"/>
        <v>44298</v>
      </c>
      <c r="C39" s="91" t="s">
        <v>56</v>
      </c>
      <c r="D39" s="142"/>
      <c r="E39" s="145"/>
      <c r="F39" s="146"/>
      <c r="G39" s="93"/>
      <c r="H39" s="147"/>
      <c r="I39" s="147"/>
      <c r="K39"/>
      <c r="L39"/>
      <c r="M39"/>
      <c r="N39"/>
      <c r="O39"/>
      <c r="P39"/>
      <c r="Q39"/>
    </row>
    <row r="40" spans="1:17" s="100" customFormat="1" ht="12" customHeight="1" x14ac:dyDescent="0.25">
      <c r="A40"/>
      <c r="B40" s="148"/>
      <c r="C40" s="149"/>
      <c r="D40" s="150"/>
      <c r="E40" s="151"/>
      <c r="F40" s="152"/>
      <c r="G40" s="94"/>
      <c r="H40"/>
      <c r="I40"/>
      <c r="K40"/>
      <c r="L40"/>
      <c r="M40"/>
      <c r="N40"/>
      <c r="O40"/>
      <c r="P40"/>
      <c r="Q40"/>
    </row>
    <row r="41" spans="1:17" s="100" customFormat="1" x14ac:dyDescent="0.25">
      <c r="A41"/>
      <c r="B41" s="153" t="s">
        <v>57</v>
      </c>
      <c r="C41"/>
      <c r="D41" s="142"/>
      <c r="E41" s="151"/>
      <c r="F41" s="152"/>
      <c r="G41" s="94"/>
      <c r="H41"/>
      <c r="I41"/>
      <c r="K41"/>
      <c r="L41"/>
      <c r="M41"/>
      <c r="N41"/>
      <c r="O41"/>
      <c r="P41"/>
      <c r="Q41"/>
    </row>
    <row r="42" spans="1:17" s="100" customFormat="1" x14ac:dyDescent="0.25">
      <c r="A42"/>
      <c r="B42" s="139"/>
      <c r="C42" s="91"/>
      <c r="D42" s="142"/>
      <c r="E42" s="154"/>
      <c r="F42" s="132"/>
      <c r="G42" s="94"/>
      <c r="H42"/>
      <c r="I42"/>
      <c r="K42"/>
      <c r="L42"/>
      <c r="M42"/>
      <c r="N42"/>
      <c r="O42"/>
      <c r="P42"/>
      <c r="Q42"/>
    </row>
    <row r="43" spans="1:17" s="100" customFormat="1" x14ac:dyDescent="0.25">
      <c r="A43"/>
      <c r="B43" s="139"/>
      <c r="C43" s="79"/>
      <c r="D43" s="142"/>
      <c r="E43" s="155"/>
      <c r="F43" s="156"/>
      <c r="G43" s="94"/>
      <c r="H43"/>
      <c r="I43"/>
      <c r="K43"/>
      <c r="L43"/>
      <c r="M43"/>
      <c r="N43"/>
      <c r="O43"/>
      <c r="P43"/>
      <c r="Q43"/>
    </row>
    <row r="44" spans="1:17" s="100" customFormat="1" x14ac:dyDescent="0.25">
      <c r="A44"/>
      <c r="B44" s="139"/>
      <c r="C44" s="79"/>
      <c r="D44" s="121"/>
      <c r="E44" s="157"/>
      <c r="F44" s="156"/>
      <c r="G44" s="94"/>
      <c r="H44"/>
      <c r="I44"/>
      <c r="K44"/>
      <c r="L44"/>
      <c r="M44"/>
      <c r="N44"/>
      <c r="O44"/>
      <c r="P44"/>
      <c r="Q44"/>
    </row>
    <row r="45" spans="1:17" s="100" customFormat="1" x14ac:dyDescent="0.25">
      <c r="A45"/>
      <c r="B45" s="139"/>
      <c r="C45" s="158"/>
      <c r="D45" s="121"/>
      <c r="E45" s="151"/>
      <c r="F45" s="95"/>
      <c r="G45" s="95"/>
      <c r="H45"/>
      <c r="I45"/>
      <c r="K45"/>
      <c r="L45"/>
      <c r="M45"/>
      <c r="N45"/>
      <c r="O45"/>
      <c r="P45"/>
      <c r="Q45"/>
    </row>
    <row r="46" spans="1:17" s="100" customFormat="1" x14ac:dyDescent="0.25">
      <c r="A46"/>
      <c r="B46" s="148"/>
      <c r="C46" s="149"/>
      <c r="D46" s="150"/>
      <c r="E46" s="159"/>
      <c r="G46" s="94"/>
      <c r="H46"/>
      <c r="I46"/>
      <c r="K46"/>
      <c r="L46"/>
      <c r="M46"/>
      <c r="N46"/>
      <c r="O46"/>
      <c r="P46"/>
      <c r="Q46"/>
    </row>
    <row r="47" spans="1:17" s="100" customFormat="1" x14ac:dyDescent="0.25">
      <c r="A47"/>
      <c r="B47"/>
      <c r="C47"/>
      <c r="D47" s="121"/>
      <c r="E47" s="160"/>
      <c r="F47" s="160"/>
      <c r="G47" s="96"/>
      <c r="H47"/>
      <c r="I47"/>
      <c r="K47"/>
      <c r="L47"/>
      <c r="M47"/>
      <c r="N47"/>
      <c r="O47"/>
      <c r="P47"/>
      <c r="Q47"/>
    </row>
    <row r="48" spans="1:17" s="100" customFormat="1" x14ac:dyDescent="0.25">
      <c r="A48"/>
      <c r="B48" s="111" t="s">
        <v>58</v>
      </c>
      <c r="C48"/>
      <c r="D48" s="121">
        <f>SUM(D4:D39)</f>
        <v>511319.48000000021</v>
      </c>
      <c r="E48" s="160"/>
      <c r="F48" s="121"/>
      <c r="G48" s="97"/>
      <c r="H48" s="132"/>
      <c r="I48"/>
      <c r="K48"/>
      <c r="L48"/>
      <c r="M48"/>
      <c r="N48"/>
      <c r="O48"/>
      <c r="P48"/>
      <c r="Q48"/>
    </row>
    <row r="49" spans="1:17" s="100" customFormat="1" x14ac:dyDescent="0.25">
      <c r="A49"/>
      <c r="B49" s="111"/>
      <c r="C49"/>
      <c r="D49" s="121"/>
      <c r="E49" s="161"/>
      <c r="F49" s="162"/>
      <c r="G49" s="98"/>
      <c r="H49"/>
      <c r="I49"/>
      <c r="K49"/>
      <c r="L49"/>
      <c r="M49"/>
      <c r="N49"/>
      <c r="O49"/>
      <c r="P49"/>
      <c r="Q49"/>
    </row>
    <row r="50" spans="1:17" x14ac:dyDescent="0.25">
      <c r="B50" s="111" t="s">
        <v>59</v>
      </c>
      <c r="D50" s="121">
        <f>+D42+D43+D44+D45+D46</f>
        <v>0</v>
      </c>
      <c r="E50" s="121"/>
      <c r="F50" s="163" t="s">
        <v>60</v>
      </c>
      <c r="G50" s="98"/>
      <c r="H50" s="132"/>
    </row>
    <row r="51" spans="1:17" x14ac:dyDescent="0.25">
      <c r="B51" s="111" t="s">
        <v>61</v>
      </c>
      <c r="D51" s="121"/>
      <c r="E51" s="146" t="str">
        <f>IF(D52&lt;0,"wire number below","")</f>
        <v>wire number below</v>
      </c>
      <c r="F51" s="163"/>
      <c r="G51" s="98"/>
    </row>
    <row r="52" spans="1:17" x14ac:dyDescent="0.25">
      <c r="B52" s="111" t="s">
        <v>62</v>
      </c>
      <c r="D52" s="164">
        <f>-D54</f>
        <v>-511319.48000000021</v>
      </c>
      <c r="E52" s="182" t="s">
        <v>84</v>
      </c>
      <c r="F52" s="165"/>
      <c r="G52" s="98"/>
    </row>
    <row r="53" spans="1:17" x14ac:dyDescent="0.25">
      <c r="B53" s="111"/>
      <c r="D53" s="121" t="s">
        <v>16</v>
      </c>
      <c r="E53" s="166"/>
      <c r="F53" s="162"/>
      <c r="G53" s="99"/>
    </row>
    <row r="54" spans="1:17" x14ac:dyDescent="0.25">
      <c r="B54" s="111" t="s">
        <v>63</v>
      </c>
      <c r="D54" s="121">
        <f>+D48+D50</f>
        <v>511319.48000000021</v>
      </c>
      <c r="E54" s="132"/>
      <c r="F54" s="162"/>
      <c r="G54" s="99"/>
    </row>
    <row r="55" spans="1:17" x14ac:dyDescent="0.25">
      <c r="B55" s="111" t="s">
        <v>64</v>
      </c>
      <c r="D55" s="121">
        <f>+D52+D54</f>
        <v>0</v>
      </c>
      <c r="E55" s="167"/>
      <c r="G55" s="96"/>
      <c r="H55" t="s">
        <v>16</v>
      </c>
    </row>
    <row r="56" spans="1:17" x14ac:dyDescent="0.25">
      <c r="D56" s="121"/>
      <c r="F56" s="132"/>
      <c r="G56" s="94"/>
    </row>
    <row r="57" spans="1:17" x14ac:dyDescent="0.25">
      <c r="B57" s="112"/>
      <c r="C57" s="91"/>
      <c r="D57" s="121"/>
      <c r="G57" s="94"/>
    </row>
    <row r="58" spans="1:17" x14ac:dyDescent="0.25">
      <c r="D58" s="121"/>
      <c r="G58" s="94"/>
    </row>
    <row r="59" spans="1:17" x14ac:dyDescent="0.25">
      <c r="D59" s="121"/>
      <c r="G59" s="94"/>
    </row>
    <row r="60" spans="1:17" x14ac:dyDescent="0.25">
      <c r="D60" s="168"/>
      <c r="E60" s="132"/>
      <c r="G60" s="94"/>
    </row>
    <row r="61" spans="1:17" x14ac:dyDescent="0.25">
      <c r="D61" s="121"/>
      <c r="E61" s="132"/>
      <c r="G61" s="94"/>
    </row>
    <row r="62" spans="1:17" x14ac:dyDescent="0.25">
      <c r="D62" s="121"/>
      <c r="E62" s="132"/>
      <c r="G62" s="94"/>
    </row>
    <row r="63" spans="1:17" x14ac:dyDescent="0.25">
      <c r="D63" s="121"/>
      <c r="G63" s="94"/>
    </row>
    <row r="64" spans="1:17" x14ac:dyDescent="0.25">
      <c r="D64" s="104"/>
      <c r="E64" s="132"/>
      <c r="G64" s="94"/>
    </row>
    <row r="65" spans="1:17" x14ac:dyDescent="0.25">
      <c r="D65" s="121"/>
      <c r="E65" s="132"/>
      <c r="G65" s="94"/>
    </row>
    <row r="66" spans="1:17" s="100" customFormat="1" x14ac:dyDescent="0.25">
      <c r="A66"/>
      <c r="B66"/>
      <c r="C66"/>
      <c r="D66" s="169"/>
      <c r="E66"/>
      <c r="F66"/>
      <c r="G66" s="94"/>
      <c r="H66"/>
      <c r="I66"/>
      <c r="K66"/>
      <c r="L66"/>
      <c r="M66"/>
      <c r="N66"/>
      <c r="O66"/>
      <c r="P66"/>
      <c r="Q66"/>
    </row>
    <row r="67" spans="1:17" s="100" customFormat="1" x14ac:dyDescent="0.25">
      <c r="A67"/>
      <c r="B67"/>
      <c r="C67"/>
      <c r="D67" s="169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0" customFormat="1" x14ac:dyDescent="0.25">
      <c r="A68"/>
      <c r="B68"/>
      <c r="C68"/>
      <c r="D68" s="169"/>
      <c r="E68"/>
      <c r="F68"/>
      <c r="G68"/>
      <c r="H68"/>
      <c r="I68"/>
      <c r="K68"/>
      <c r="L68"/>
      <c r="M68"/>
      <c r="N68"/>
      <c r="O68"/>
      <c r="P68"/>
      <c r="Q68"/>
    </row>
    <row r="69" spans="1:17" s="100" customFormat="1" x14ac:dyDescent="0.25">
      <c r="A69"/>
      <c r="B69"/>
      <c r="C69"/>
      <c r="D69" s="121"/>
      <c r="E69"/>
      <c r="F69"/>
      <c r="G69"/>
      <c r="H69"/>
      <c r="I69"/>
      <c r="K69"/>
      <c r="L69"/>
      <c r="M69"/>
      <c r="N69"/>
      <c r="O69"/>
      <c r="P69"/>
      <c r="Q69"/>
    </row>
    <row r="70" spans="1:17" s="100" customFormat="1" x14ac:dyDescent="0.25">
      <c r="A70"/>
      <c r="B70"/>
      <c r="C70"/>
      <c r="D70" s="169"/>
      <c r="E70"/>
      <c r="F70"/>
      <c r="G70"/>
      <c r="H70"/>
      <c r="I70"/>
      <c r="K70"/>
      <c r="L70"/>
      <c r="M70"/>
      <c r="N70"/>
      <c r="O70"/>
      <c r="P70"/>
      <c r="Q70"/>
    </row>
    <row r="71" spans="1:17" s="100" customFormat="1" x14ac:dyDescent="0.25">
      <c r="A71"/>
      <c r="B71"/>
      <c r="C71"/>
      <c r="D71" s="121"/>
      <c r="E71" s="121"/>
      <c r="F71"/>
      <c r="G71"/>
      <c r="H71"/>
      <c r="I71"/>
      <c r="K71"/>
      <c r="L71"/>
      <c r="M71"/>
      <c r="N71"/>
      <c r="O71"/>
      <c r="P71"/>
      <c r="Q71"/>
    </row>
    <row r="72" spans="1:17" s="100" customFormat="1" x14ac:dyDescent="0.25">
      <c r="A72"/>
      <c r="B72"/>
      <c r="C72"/>
      <c r="D72" s="169"/>
      <c r="E72"/>
      <c r="F72"/>
      <c r="G72"/>
      <c r="H72"/>
      <c r="I72"/>
      <c r="K72"/>
      <c r="L72"/>
      <c r="M72"/>
      <c r="N72"/>
      <c r="O72"/>
      <c r="P72"/>
      <c r="Q72"/>
    </row>
    <row r="73" spans="1:17" s="100" customFormat="1" x14ac:dyDescent="0.25">
      <c r="A73"/>
      <c r="B73"/>
      <c r="C73"/>
      <c r="D73" s="169"/>
      <c r="E73" s="169"/>
      <c r="F73" s="169"/>
      <c r="G73" s="169"/>
      <c r="H73"/>
      <c r="I73" s="170"/>
      <c r="K73"/>
      <c r="L73"/>
      <c r="M73"/>
      <c r="N73"/>
      <c r="O73"/>
      <c r="P73"/>
      <c r="Q73"/>
    </row>
    <row r="74" spans="1:17" s="100" customFormat="1" x14ac:dyDescent="0.25">
      <c r="A74"/>
      <c r="B74"/>
      <c r="C74"/>
      <c r="D74"/>
      <c r="E74"/>
      <c r="F74" s="171"/>
      <c r="G74"/>
      <c r="H74"/>
      <c r="I74"/>
      <c r="K74"/>
      <c r="L74"/>
      <c r="M74"/>
      <c r="N74"/>
      <c r="O74"/>
      <c r="P74"/>
      <c r="Q74"/>
    </row>
    <row r="76" spans="1:17" s="100" customFormat="1" x14ac:dyDescent="0.25">
      <c r="A76"/>
      <c r="B76"/>
      <c r="C76"/>
      <c r="D76"/>
      <c r="E76" s="170"/>
      <c r="F76"/>
      <c r="G76"/>
      <c r="H76"/>
      <c r="I76"/>
      <c r="K76"/>
      <c r="L76"/>
      <c r="M76"/>
      <c r="N76"/>
      <c r="O76"/>
      <c r="P76"/>
      <c r="Q76"/>
    </row>
    <row r="79" spans="1:17" s="100" customFormat="1" x14ac:dyDescent="0.25">
      <c r="A79"/>
      <c r="B79"/>
      <c r="C79"/>
      <c r="D79"/>
      <c r="E79" s="172"/>
      <c r="F79" s="170"/>
      <c r="G79"/>
      <c r="H79"/>
      <c r="I79"/>
      <c r="K79"/>
      <c r="L79"/>
      <c r="M79"/>
      <c r="N79"/>
      <c r="O79"/>
      <c r="P79"/>
      <c r="Q79"/>
    </row>
    <row r="81" spans="1:17" s="100" customFormat="1" x14ac:dyDescent="0.25">
      <c r="A81"/>
      <c r="B81"/>
      <c r="C81"/>
      <c r="D81"/>
      <c r="E81" s="132"/>
      <c r="F81"/>
      <c r="G81"/>
      <c r="H81"/>
      <c r="I81"/>
      <c r="K81"/>
      <c r="L81"/>
      <c r="M81"/>
      <c r="N81"/>
      <c r="O81"/>
      <c r="P81"/>
      <c r="Q81"/>
    </row>
    <row r="86" spans="1:17" x14ac:dyDescent="0.25">
      <c r="D86" s="173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85"/>
  <sheetViews>
    <sheetView topLeftCell="A22" zoomScaleNormal="100" workbookViewId="0">
      <selection activeCell="D39" sqref="D39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0" customWidth="1"/>
  </cols>
  <sheetData>
    <row r="1" spans="1:10" ht="19.5" x14ac:dyDescent="0.4">
      <c r="A1" s="107" t="s">
        <v>16</v>
      </c>
      <c r="B1" s="108" t="s">
        <v>92</v>
      </c>
      <c r="C1" s="109"/>
      <c r="D1" s="110"/>
      <c r="E1" s="110"/>
    </row>
    <row r="2" spans="1:10" x14ac:dyDescent="0.25">
      <c r="B2" s="111"/>
      <c r="C2" s="111"/>
      <c r="D2" s="111"/>
      <c r="E2" s="111"/>
      <c r="F2" s="111"/>
      <c r="G2" s="111"/>
    </row>
    <row r="4" spans="1:10" x14ac:dyDescent="0.25">
      <c r="B4" s="112"/>
      <c r="C4" s="111" t="s">
        <v>31</v>
      </c>
      <c r="D4" s="92"/>
      <c r="E4" s="113"/>
      <c r="F4" s="114"/>
      <c r="G4" s="114"/>
      <c r="J4" s="101"/>
    </row>
    <row r="5" spans="1:10" x14ac:dyDescent="0.25">
      <c r="A5" s="115" t="s">
        <v>32</v>
      </c>
      <c r="B5" s="116">
        <f>'[1]04 14'!B10</f>
        <v>44299</v>
      </c>
      <c r="C5" t="s">
        <v>33</v>
      </c>
      <c r="D5" s="92">
        <v>616405.93000000005</v>
      </c>
      <c r="E5" s="117"/>
      <c r="F5" s="112"/>
      <c r="J5" s="101"/>
    </row>
    <row r="6" spans="1:10" x14ac:dyDescent="0.25">
      <c r="A6" s="115" t="s">
        <v>34</v>
      </c>
      <c r="B6" s="112">
        <f>+B5+1</f>
        <v>44300</v>
      </c>
      <c r="C6" t="s">
        <v>35</v>
      </c>
      <c r="D6" s="92">
        <v>495460.73</v>
      </c>
      <c r="E6" s="118"/>
      <c r="F6" s="112"/>
    </row>
    <row r="7" spans="1:10" x14ac:dyDescent="0.25">
      <c r="A7" s="115" t="s">
        <v>36</v>
      </c>
      <c r="B7" s="112">
        <f>+B6+1</f>
        <v>44301</v>
      </c>
      <c r="C7" t="s">
        <v>33</v>
      </c>
      <c r="D7" s="92">
        <v>607915.15</v>
      </c>
      <c r="E7" s="119"/>
      <c r="F7" s="112"/>
    </row>
    <row r="8" spans="1:10" x14ac:dyDescent="0.25">
      <c r="A8" s="115" t="s">
        <v>37</v>
      </c>
      <c r="B8" s="112">
        <f>+B7+1</f>
        <v>44302</v>
      </c>
      <c r="C8" t="s">
        <v>33</v>
      </c>
      <c r="D8" s="92">
        <v>310076.3</v>
      </c>
      <c r="E8" s="118"/>
      <c r="F8" s="112" t="s">
        <v>16</v>
      </c>
    </row>
    <row r="9" spans="1:10" x14ac:dyDescent="0.25">
      <c r="A9" s="115" t="s">
        <v>38</v>
      </c>
      <c r="B9" s="112">
        <f>+B8+3</f>
        <v>44305</v>
      </c>
      <c r="C9" t="s">
        <v>33</v>
      </c>
      <c r="D9" s="92">
        <v>1571084.67</v>
      </c>
      <c r="E9" s="120"/>
      <c r="F9" s="112"/>
    </row>
    <row r="10" spans="1:10" x14ac:dyDescent="0.25">
      <c r="B10" s="112">
        <f>+$B$9+1</f>
        <v>44306</v>
      </c>
      <c r="C10" s="91" t="s">
        <v>39</v>
      </c>
      <c r="D10" s="92">
        <f>-893.2-5238.75-894129.18</f>
        <v>-900261.13</v>
      </c>
      <c r="E10" s="91" t="s">
        <v>93</v>
      </c>
      <c r="F10" s="122"/>
      <c r="G10" s="91"/>
    </row>
    <row r="11" spans="1:10" x14ac:dyDescent="0.25">
      <c r="B11" s="112">
        <f>+$B$9+1</f>
        <v>44306</v>
      </c>
      <c r="C11" t="s">
        <v>40</v>
      </c>
      <c r="D11" s="123"/>
      <c r="E11" s="124"/>
      <c r="F11" s="125"/>
    </row>
    <row r="12" spans="1:10" x14ac:dyDescent="0.25">
      <c r="B12" s="112">
        <f>B9</f>
        <v>44305</v>
      </c>
      <c r="C12" s="91" t="s">
        <v>41</v>
      </c>
      <c r="D12" s="121">
        <v>-7430.44</v>
      </c>
      <c r="E12" s="187" t="s">
        <v>94</v>
      </c>
    </row>
    <row r="13" spans="1:10" x14ac:dyDescent="0.25">
      <c r="B13" s="112">
        <f>B9</f>
        <v>44305</v>
      </c>
      <c r="C13" s="91" t="s">
        <v>42</v>
      </c>
      <c r="D13" s="123"/>
      <c r="E13" s="126"/>
      <c r="F13" s="126"/>
    </row>
    <row r="14" spans="1:10" s="127" customFormat="1" x14ac:dyDescent="0.25">
      <c r="B14" s="128"/>
      <c r="D14" s="129"/>
      <c r="E14" s="129"/>
      <c r="J14" s="102"/>
    </row>
    <row r="15" spans="1:10" x14ac:dyDescent="0.25">
      <c r="B15" s="130">
        <v>44302</v>
      </c>
      <c r="C15" s="188" t="s">
        <v>68</v>
      </c>
      <c r="D15" s="121">
        <v>2955.43</v>
      </c>
      <c r="E15" s="91"/>
      <c r="F15" s="131"/>
    </row>
    <row r="16" spans="1:10" x14ac:dyDescent="0.25">
      <c r="B16" s="130">
        <v>44298</v>
      </c>
      <c r="C16" s="79" t="s">
        <v>95</v>
      </c>
      <c r="D16" s="121">
        <v>-2914.8</v>
      </c>
      <c r="E16" s="119"/>
      <c r="F16" s="132"/>
    </row>
    <row r="17" spans="1:17" x14ac:dyDescent="0.25">
      <c r="B17" s="130">
        <v>44301</v>
      </c>
      <c r="C17" s="189" t="s">
        <v>96</v>
      </c>
      <c r="D17" s="121">
        <v>-1103.01</v>
      </c>
      <c r="E17" s="119"/>
      <c r="F17" s="132"/>
      <c r="G17" s="91"/>
    </row>
    <row r="18" spans="1:17" x14ac:dyDescent="0.25">
      <c r="B18" s="112"/>
      <c r="C18" s="79"/>
      <c r="D18" s="121"/>
      <c r="E18" s="119"/>
      <c r="F18" s="132"/>
      <c r="G18" s="91"/>
    </row>
    <row r="19" spans="1:17" s="127" customFormat="1" x14ac:dyDescent="0.25">
      <c r="B19" s="128"/>
      <c r="D19" s="129"/>
      <c r="E19" s="129"/>
      <c r="J19" s="102"/>
    </row>
    <row r="20" spans="1:17" x14ac:dyDescent="0.25">
      <c r="B20" s="112"/>
      <c r="C20" t="s">
        <v>43</v>
      </c>
      <c r="D20" s="121">
        <v>315971.17</v>
      </c>
      <c r="E20" s="119"/>
      <c r="J20" s="101"/>
    </row>
    <row r="21" spans="1:17" x14ac:dyDescent="0.25">
      <c r="B21" s="112"/>
      <c r="C21" s="79" t="s">
        <v>44</v>
      </c>
      <c r="D21" s="121"/>
      <c r="E21" s="133"/>
      <c r="J21" s="101"/>
    </row>
    <row r="22" spans="1:17" x14ac:dyDescent="0.25">
      <c r="B22" s="112"/>
      <c r="C22" s="79" t="s">
        <v>45</v>
      </c>
      <c r="D22" s="121">
        <v>167373.09</v>
      </c>
      <c r="E22" s="134"/>
      <c r="F22" s="132"/>
      <c r="J22" s="101"/>
    </row>
    <row r="23" spans="1:17" ht="12.75" customHeight="1" x14ac:dyDescent="0.25">
      <c r="B23" s="112"/>
      <c r="C23" s="91" t="s">
        <v>46</v>
      </c>
      <c r="D23" s="121"/>
      <c r="E23" s="134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 x14ac:dyDescent="0.25">
      <c r="B24" s="135"/>
      <c r="C24" s="136"/>
      <c r="D24" s="137"/>
      <c r="E24" s="138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 ht="13.5" customHeight="1" x14ac:dyDescent="0.25">
      <c r="B25" s="139">
        <f>B26</f>
        <v>44306</v>
      </c>
      <c r="C25" s="91" t="s">
        <v>47</v>
      </c>
      <c r="D25" s="140">
        <f>-1065748-2000-221.24-78737.65</f>
        <v>-1146706.8899999999</v>
      </c>
      <c r="E25" s="79"/>
      <c r="H25" s="91"/>
    </row>
    <row r="26" spans="1:17" ht="13.5" customHeight="1" x14ac:dyDescent="0.25">
      <c r="B26" s="139">
        <f>B27</f>
        <v>44306</v>
      </c>
      <c r="C26" s="91" t="s">
        <v>67</v>
      </c>
      <c r="D26" s="140">
        <v>-132001.38</v>
      </c>
      <c r="E26" s="79"/>
      <c r="H26" s="91"/>
    </row>
    <row r="27" spans="1:17" ht="13.5" customHeight="1" x14ac:dyDescent="0.25">
      <c r="B27" s="139">
        <f>B28+1</f>
        <v>44306</v>
      </c>
      <c r="C27" s="91" t="s">
        <v>66</v>
      </c>
      <c r="D27" s="140">
        <v>-119.12</v>
      </c>
      <c r="E27" s="91"/>
      <c r="H27" s="91"/>
    </row>
    <row r="28" spans="1:17" ht="13.5" customHeight="1" x14ac:dyDescent="0.25">
      <c r="B28" s="139">
        <f>B9</f>
        <v>44305</v>
      </c>
      <c r="C28" s="91" t="s">
        <v>48</v>
      </c>
      <c r="D28" s="140">
        <v>-4596.66</v>
      </c>
      <c r="E28" s="91"/>
      <c r="H28" s="91"/>
    </row>
    <row r="29" spans="1:17" ht="13.5" customHeight="1" x14ac:dyDescent="0.25">
      <c r="B29" s="139">
        <f>B25+1</f>
        <v>44307</v>
      </c>
      <c r="C29" s="91" t="s">
        <v>49</v>
      </c>
      <c r="D29" s="140"/>
      <c r="E29" s="91"/>
      <c r="H29" s="91"/>
    </row>
    <row r="30" spans="1:17" x14ac:dyDescent="0.25">
      <c r="B30" s="139">
        <f>B29</f>
        <v>44307</v>
      </c>
      <c r="C30" s="174" t="s">
        <v>97</v>
      </c>
      <c r="D30" s="140">
        <v>-30188.03</v>
      </c>
      <c r="E30" s="91"/>
    </row>
    <row r="31" spans="1:17" x14ac:dyDescent="0.25">
      <c r="B31" s="139"/>
      <c r="C31" t="s">
        <v>50</v>
      </c>
      <c r="D31" s="140">
        <v>-4000</v>
      </c>
      <c r="E31" s="119"/>
    </row>
    <row r="32" spans="1:17" s="100" customFormat="1" x14ac:dyDescent="0.25">
      <c r="A32"/>
      <c r="B32" s="139"/>
      <c r="C32" t="s">
        <v>51</v>
      </c>
      <c r="D32" s="123"/>
      <c r="E32" s="141">
        <f>SUM(D25:D32)</f>
        <v>-1317612.08</v>
      </c>
      <c r="F32"/>
      <c r="G32"/>
      <c r="H32"/>
      <c r="I32"/>
      <c r="K32"/>
      <c r="L32"/>
      <c r="M32"/>
      <c r="N32"/>
      <c r="O32"/>
      <c r="P32"/>
      <c r="Q32"/>
    </row>
    <row r="33" spans="1:17" s="100" customFormat="1" x14ac:dyDescent="0.25">
      <c r="A33"/>
      <c r="B33" s="139">
        <f>$B$9</f>
        <v>44305</v>
      </c>
      <c r="C33" s="91" t="s">
        <v>52</v>
      </c>
      <c r="D33" s="121"/>
      <c r="E33" s="132"/>
      <c r="F33"/>
      <c r="G33"/>
      <c r="H33"/>
      <c r="I33"/>
      <c r="K33"/>
      <c r="L33"/>
      <c r="M33"/>
      <c r="N33"/>
      <c r="O33"/>
      <c r="P33"/>
      <c r="Q33"/>
    </row>
    <row r="34" spans="1:17" s="100" customFormat="1" x14ac:dyDescent="0.25">
      <c r="A34"/>
      <c r="B34" s="139">
        <f t="shared" ref="B34:B38" si="0">$B$9</f>
        <v>44305</v>
      </c>
      <c r="C34" s="91" t="s">
        <v>53</v>
      </c>
      <c r="D34" s="121">
        <v>-1545670.1</v>
      </c>
      <c r="E34" s="132"/>
      <c r="F34"/>
      <c r="G34"/>
      <c r="H34"/>
      <c r="I34"/>
      <c r="K34"/>
      <c r="L34"/>
      <c r="M34"/>
      <c r="N34"/>
      <c r="O34"/>
      <c r="P34"/>
      <c r="Q34"/>
    </row>
    <row r="35" spans="1:17" s="100" customFormat="1" x14ac:dyDescent="0.25">
      <c r="A35"/>
      <c r="B35" s="139">
        <f t="shared" si="0"/>
        <v>44305</v>
      </c>
      <c r="C35" s="91" t="s">
        <v>98</v>
      </c>
      <c r="D35" s="142">
        <v>-11018.03</v>
      </c>
      <c r="E35" s="143"/>
      <c r="F35" s="132"/>
      <c r="G35"/>
      <c r="H35"/>
      <c r="I35"/>
      <c r="K35"/>
      <c r="L35"/>
      <c r="M35"/>
      <c r="N35"/>
      <c r="O35"/>
      <c r="P35"/>
      <c r="Q35"/>
    </row>
    <row r="36" spans="1:17" s="100" customFormat="1" ht="14.25" customHeight="1" x14ac:dyDescent="0.25">
      <c r="A36"/>
      <c r="B36" s="139">
        <f t="shared" si="0"/>
        <v>44305</v>
      </c>
      <c r="C36" s="91" t="s">
        <v>54</v>
      </c>
      <c r="D36" s="142">
        <v>-2151.36</v>
      </c>
      <c r="E36" s="144"/>
      <c r="F36" s="103"/>
      <c r="G36"/>
      <c r="H36"/>
      <c r="I36"/>
      <c r="K36"/>
      <c r="L36"/>
      <c r="M36"/>
      <c r="N36"/>
      <c r="O36"/>
      <c r="P36"/>
      <c r="Q36"/>
    </row>
    <row r="37" spans="1:17" s="100" customFormat="1" ht="14.25" customHeight="1" x14ac:dyDescent="0.25">
      <c r="A37"/>
      <c r="B37" s="139">
        <f t="shared" si="0"/>
        <v>44305</v>
      </c>
      <c r="C37" s="91" t="s">
        <v>55</v>
      </c>
      <c r="D37" s="142">
        <v>-91129.73</v>
      </c>
      <c r="E37" s="144"/>
      <c r="F37" s="103"/>
      <c r="G37"/>
      <c r="H37"/>
      <c r="I37"/>
      <c r="K37"/>
      <c r="L37"/>
      <c r="M37"/>
      <c r="N37"/>
      <c r="O37"/>
      <c r="P37"/>
      <c r="Q37"/>
    </row>
    <row r="38" spans="1:17" s="100" customFormat="1" x14ac:dyDescent="0.25">
      <c r="A38"/>
      <c r="B38" s="139">
        <f t="shared" si="0"/>
        <v>44305</v>
      </c>
      <c r="C38" s="91" t="s">
        <v>56</v>
      </c>
      <c r="D38" s="142">
        <v>-307249.38</v>
      </c>
      <c r="E38" s="145"/>
      <c r="F38" s="146"/>
      <c r="G38" s="93"/>
      <c r="H38" s="147"/>
      <c r="I38" s="147"/>
      <c r="K38"/>
      <c r="L38"/>
      <c r="M38"/>
      <c r="N38"/>
      <c r="O38"/>
      <c r="P38"/>
      <c r="Q38"/>
    </row>
    <row r="39" spans="1:17" s="100" customFormat="1" ht="12" customHeight="1" x14ac:dyDescent="0.25">
      <c r="A39"/>
      <c r="B39" s="148"/>
      <c r="C39" s="149"/>
      <c r="D39" s="150"/>
      <c r="E39" s="151"/>
      <c r="F39" s="152"/>
      <c r="G39" s="94"/>
      <c r="H39"/>
      <c r="I39"/>
      <c r="K39"/>
      <c r="L39"/>
      <c r="M39"/>
      <c r="N39"/>
      <c r="O39"/>
      <c r="P39"/>
      <c r="Q39"/>
    </row>
    <row r="40" spans="1:17" s="100" customFormat="1" x14ac:dyDescent="0.25">
      <c r="A40"/>
      <c r="B40" s="153" t="s">
        <v>57</v>
      </c>
      <c r="C40"/>
      <c r="D40" s="142"/>
      <c r="E40" s="151"/>
      <c r="F40" s="152"/>
      <c r="G40" s="94"/>
      <c r="H40"/>
      <c r="I40"/>
      <c r="K40"/>
      <c r="L40"/>
      <c r="M40"/>
      <c r="N40"/>
      <c r="O40"/>
      <c r="P40"/>
      <c r="Q40"/>
    </row>
    <row r="41" spans="1:17" s="100" customFormat="1" x14ac:dyDescent="0.25">
      <c r="A41"/>
      <c r="B41" s="139"/>
      <c r="C41" s="79"/>
      <c r="D41" s="142"/>
      <c r="E41" s="154"/>
      <c r="F41" s="132"/>
      <c r="G41" s="94"/>
      <c r="H41"/>
      <c r="I41"/>
      <c r="K41"/>
      <c r="L41"/>
      <c r="M41"/>
      <c r="N41"/>
      <c r="O41"/>
      <c r="P41"/>
      <c r="Q41"/>
    </row>
    <row r="42" spans="1:17" s="100" customFormat="1" x14ac:dyDescent="0.25">
      <c r="A42"/>
      <c r="B42" s="139"/>
      <c r="C42" s="79"/>
      <c r="D42" s="142"/>
      <c r="E42" s="155"/>
      <c r="F42" s="156"/>
      <c r="G42" s="94"/>
      <c r="H42"/>
      <c r="I42"/>
      <c r="K42"/>
      <c r="L42"/>
      <c r="M42"/>
      <c r="N42"/>
      <c r="O42"/>
      <c r="P42"/>
      <c r="Q42"/>
    </row>
    <row r="43" spans="1:17" s="100" customFormat="1" x14ac:dyDescent="0.25">
      <c r="A43"/>
      <c r="B43" s="139"/>
      <c r="C43" s="79"/>
      <c r="D43" s="121"/>
      <c r="E43" s="157"/>
      <c r="F43" s="156"/>
      <c r="G43" s="94"/>
      <c r="H43"/>
      <c r="I43"/>
      <c r="K43"/>
      <c r="L43"/>
      <c r="M43"/>
      <c r="N43"/>
      <c r="O43"/>
      <c r="P43"/>
      <c r="Q43"/>
    </row>
    <row r="44" spans="1:17" s="100" customFormat="1" x14ac:dyDescent="0.25">
      <c r="A44"/>
      <c r="B44" s="139"/>
      <c r="C44" s="158"/>
      <c r="D44" s="121"/>
      <c r="E44" s="151"/>
      <c r="F44" s="95"/>
      <c r="G44" s="95"/>
      <c r="H44"/>
      <c r="I44"/>
      <c r="K44"/>
      <c r="L44"/>
      <c r="M44"/>
      <c r="N44"/>
      <c r="O44"/>
      <c r="P44"/>
      <c r="Q44"/>
    </row>
    <row r="45" spans="1:17" s="100" customFormat="1" x14ac:dyDescent="0.25">
      <c r="A45"/>
      <c r="B45" s="148"/>
      <c r="C45" s="149"/>
      <c r="D45" s="150"/>
      <c r="E45" s="159"/>
      <c r="G45" s="94"/>
      <c r="H45"/>
      <c r="I45"/>
      <c r="K45"/>
      <c r="L45"/>
      <c r="M45"/>
      <c r="N45"/>
      <c r="O45"/>
      <c r="P45"/>
      <c r="Q45"/>
    </row>
    <row r="46" spans="1:17" s="100" customFormat="1" x14ac:dyDescent="0.25">
      <c r="A46"/>
      <c r="B46"/>
      <c r="C46"/>
      <c r="D46" s="121"/>
      <c r="E46" s="160"/>
      <c r="F46" s="160"/>
      <c r="G46" s="96"/>
      <c r="H46"/>
      <c r="I46"/>
      <c r="K46"/>
      <c r="L46"/>
      <c r="M46"/>
      <c r="N46"/>
      <c r="O46"/>
      <c r="P46"/>
      <c r="Q46"/>
    </row>
    <row r="47" spans="1:17" s="100" customFormat="1" x14ac:dyDescent="0.25">
      <c r="A47"/>
      <c r="B47" s="111" t="s">
        <v>58</v>
      </c>
      <c r="C47"/>
      <c r="D47" s="121">
        <f>SUM(D4:D38)</f>
        <v>-99297.589999999385</v>
      </c>
      <c r="E47" s="160"/>
      <c r="F47" s="121"/>
      <c r="G47" s="97"/>
      <c r="H47" s="132"/>
      <c r="I47"/>
      <c r="K47"/>
      <c r="L47"/>
      <c r="M47"/>
      <c r="N47"/>
      <c r="O47"/>
      <c r="P47"/>
      <c r="Q47"/>
    </row>
    <row r="48" spans="1:17" s="100" customFormat="1" x14ac:dyDescent="0.25">
      <c r="A48"/>
      <c r="B48" s="111"/>
      <c r="C48"/>
      <c r="D48" s="121"/>
      <c r="E48" s="161"/>
      <c r="F48" s="162"/>
      <c r="G48" s="98"/>
      <c r="H48"/>
      <c r="I48"/>
      <c r="K48"/>
      <c r="L48"/>
      <c r="M48"/>
      <c r="N48"/>
      <c r="O48"/>
      <c r="P48"/>
      <c r="Q48"/>
    </row>
    <row r="49" spans="2:8" x14ac:dyDescent="0.25">
      <c r="B49" s="111" t="s">
        <v>59</v>
      </c>
      <c r="D49" s="121">
        <f>+D41+D42+D43+D44+D45</f>
        <v>0</v>
      </c>
      <c r="E49" s="121"/>
      <c r="F49" s="163" t="s">
        <v>60</v>
      </c>
      <c r="G49" s="98"/>
      <c r="H49" s="132"/>
    </row>
    <row r="50" spans="2:8" x14ac:dyDescent="0.25">
      <c r="B50" s="111" t="s">
        <v>61</v>
      </c>
      <c r="D50" s="121"/>
      <c r="E50" s="146" t="str">
        <f>IF(D51&lt;0,"wire number below","")</f>
        <v/>
      </c>
      <c r="F50" s="163"/>
      <c r="G50" s="98"/>
    </row>
    <row r="51" spans="2:8" x14ac:dyDescent="0.25">
      <c r="B51" s="111" t="s">
        <v>62</v>
      </c>
      <c r="D51" s="164">
        <f>-D53</f>
        <v>99297.589999999385</v>
      </c>
      <c r="E51" s="175"/>
      <c r="F51" s="165"/>
      <c r="G51" s="98"/>
    </row>
    <row r="52" spans="2:8" x14ac:dyDescent="0.25">
      <c r="B52" s="111"/>
      <c r="D52" s="121" t="s">
        <v>16</v>
      </c>
      <c r="E52" s="166"/>
      <c r="F52" s="162"/>
      <c r="G52" s="99"/>
    </row>
    <row r="53" spans="2:8" x14ac:dyDescent="0.25">
      <c r="B53" s="111" t="s">
        <v>63</v>
      </c>
      <c r="D53" s="121">
        <f>+D47+D49</f>
        <v>-99297.589999999385</v>
      </c>
      <c r="E53" s="132"/>
      <c r="F53" s="162"/>
      <c r="G53" s="99"/>
    </row>
    <row r="54" spans="2:8" x14ac:dyDescent="0.25">
      <c r="B54" s="111" t="s">
        <v>64</v>
      </c>
      <c r="D54" s="121">
        <f>+D51+D53</f>
        <v>0</v>
      </c>
      <c r="E54" s="167"/>
      <c r="G54" s="96"/>
      <c r="H54" t="s">
        <v>16</v>
      </c>
    </row>
    <row r="55" spans="2:8" x14ac:dyDescent="0.25">
      <c r="D55" s="121"/>
      <c r="F55" s="132"/>
      <c r="G55" s="94"/>
    </row>
    <row r="56" spans="2:8" x14ac:dyDescent="0.25">
      <c r="B56" s="112"/>
      <c r="C56" s="91"/>
      <c r="D56" s="121"/>
      <c r="G56" s="94"/>
    </row>
    <row r="57" spans="2:8" x14ac:dyDescent="0.25">
      <c r="D57" s="121"/>
      <c r="G57" s="94"/>
    </row>
    <row r="58" spans="2:8" x14ac:dyDescent="0.25">
      <c r="D58" s="121"/>
      <c r="G58" s="94"/>
    </row>
    <row r="59" spans="2:8" x14ac:dyDescent="0.25">
      <c r="D59" s="168"/>
      <c r="E59" s="132"/>
      <c r="G59" s="94"/>
    </row>
    <row r="60" spans="2:8" x14ac:dyDescent="0.25">
      <c r="D60" s="121"/>
      <c r="E60" s="132"/>
      <c r="G60" s="94"/>
    </row>
    <row r="61" spans="2:8" x14ac:dyDescent="0.25">
      <c r="D61" s="121"/>
      <c r="E61" s="132"/>
      <c r="G61" s="94"/>
    </row>
    <row r="62" spans="2:8" x14ac:dyDescent="0.25">
      <c r="D62" s="121"/>
      <c r="G62" s="94"/>
    </row>
    <row r="63" spans="2:8" x14ac:dyDescent="0.25">
      <c r="D63" s="104"/>
      <c r="E63" s="132"/>
      <c r="G63" s="94"/>
    </row>
    <row r="64" spans="2:8" x14ac:dyDescent="0.25">
      <c r="D64" s="121"/>
      <c r="E64" s="132"/>
      <c r="G64" s="94"/>
    </row>
    <row r="65" spans="1:17" s="100" customFormat="1" x14ac:dyDescent="0.25">
      <c r="A65"/>
      <c r="B65"/>
      <c r="C65"/>
      <c r="D65" s="169"/>
      <c r="E65"/>
      <c r="F65"/>
      <c r="G65" s="94"/>
      <c r="H65"/>
      <c r="I65"/>
      <c r="K65"/>
      <c r="L65"/>
      <c r="M65"/>
      <c r="N65"/>
      <c r="O65"/>
      <c r="P65"/>
      <c r="Q65"/>
    </row>
    <row r="66" spans="1:17" s="100" customFormat="1" x14ac:dyDescent="0.25">
      <c r="A66"/>
      <c r="B66"/>
      <c r="C66"/>
      <c r="D66" s="169"/>
      <c r="E66"/>
      <c r="F66"/>
      <c r="G66" s="94"/>
      <c r="H66"/>
      <c r="I66"/>
      <c r="K66"/>
      <c r="L66"/>
      <c r="M66"/>
      <c r="N66"/>
      <c r="O66"/>
      <c r="P66"/>
      <c r="Q66"/>
    </row>
    <row r="67" spans="1:17" s="100" customFormat="1" x14ac:dyDescent="0.25">
      <c r="A67"/>
      <c r="B67"/>
      <c r="C67"/>
      <c r="D67" s="169"/>
      <c r="E67"/>
      <c r="F67"/>
      <c r="G67"/>
      <c r="H67"/>
      <c r="I67"/>
      <c r="K67"/>
      <c r="L67"/>
      <c r="M67"/>
      <c r="N67"/>
      <c r="O67"/>
      <c r="P67"/>
      <c r="Q67"/>
    </row>
    <row r="68" spans="1:17" s="100" customFormat="1" x14ac:dyDescent="0.25">
      <c r="A68"/>
      <c r="B68"/>
      <c r="C68"/>
      <c r="D68" s="121"/>
      <c r="E68"/>
      <c r="F68"/>
      <c r="G68"/>
      <c r="H68"/>
      <c r="I68"/>
      <c r="K68"/>
      <c r="L68"/>
      <c r="M68"/>
      <c r="N68"/>
      <c r="O68"/>
      <c r="P68"/>
      <c r="Q68"/>
    </row>
    <row r="69" spans="1:17" s="100" customFormat="1" x14ac:dyDescent="0.25">
      <c r="A69"/>
      <c r="B69"/>
      <c r="C69"/>
      <c r="D69" s="169"/>
      <c r="E69"/>
      <c r="F69"/>
      <c r="G69"/>
      <c r="H69"/>
      <c r="I69"/>
      <c r="K69"/>
      <c r="L69"/>
      <c r="M69"/>
      <c r="N69"/>
      <c r="O69"/>
      <c r="P69"/>
      <c r="Q69"/>
    </row>
    <row r="70" spans="1:17" s="100" customFormat="1" x14ac:dyDescent="0.25">
      <c r="A70"/>
      <c r="B70"/>
      <c r="C70"/>
      <c r="D70" s="121"/>
      <c r="E70" s="121"/>
      <c r="F70"/>
      <c r="G70"/>
      <c r="H70"/>
      <c r="I70"/>
      <c r="K70"/>
      <c r="L70"/>
      <c r="M70"/>
      <c r="N70"/>
      <c r="O70"/>
      <c r="P70"/>
      <c r="Q70"/>
    </row>
    <row r="71" spans="1:17" s="100" customFormat="1" x14ac:dyDescent="0.25">
      <c r="A71"/>
      <c r="B71"/>
      <c r="C71"/>
      <c r="D71" s="169"/>
      <c r="E71"/>
      <c r="F71"/>
      <c r="G71"/>
      <c r="H71"/>
      <c r="I71"/>
      <c r="K71"/>
      <c r="L71"/>
      <c r="M71"/>
      <c r="N71"/>
      <c r="O71"/>
      <c r="P71"/>
      <c r="Q71"/>
    </row>
    <row r="72" spans="1:17" s="100" customFormat="1" x14ac:dyDescent="0.25">
      <c r="A72"/>
      <c r="B72"/>
      <c r="C72"/>
      <c r="D72" s="169"/>
      <c r="E72" s="169"/>
      <c r="F72" s="169"/>
      <c r="G72" s="169"/>
      <c r="H72"/>
      <c r="I72" s="170"/>
      <c r="K72"/>
      <c r="L72"/>
      <c r="M72"/>
      <c r="N72"/>
      <c r="O72"/>
      <c r="P72"/>
      <c r="Q72"/>
    </row>
    <row r="73" spans="1:17" s="100" customFormat="1" x14ac:dyDescent="0.25">
      <c r="A73"/>
      <c r="B73"/>
      <c r="C73"/>
      <c r="D73"/>
      <c r="E73"/>
      <c r="F73" s="171"/>
      <c r="G73"/>
      <c r="H73"/>
      <c r="I73"/>
      <c r="K73"/>
      <c r="L73"/>
      <c r="M73"/>
      <c r="N73"/>
      <c r="O73"/>
      <c r="P73"/>
      <c r="Q73"/>
    </row>
    <row r="75" spans="1:17" s="100" customFormat="1" x14ac:dyDescent="0.25">
      <c r="A75"/>
      <c r="B75"/>
      <c r="C75"/>
      <c r="D75"/>
      <c r="E75" s="170"/>
      <c r="F75"/>
      <c r="G75"/>
      <c r="H75"/>
      <c r="I75"/>
      <c r="K75"/>
      <c r="L75"/>
      <c r="M75"/>
      <c r="N75"/>
      <c r="O75"/>
      <c r="P75"/>
      <c r="Q75"/>
    </row>
    <row r="78" spans="1:17" s="100" customFormat="1" x14ac:dyDescent="0.25">
      <c r="A78"/>
      <c r="B78"/>
      <c r="C78"/>
      <c r="D78"/>
      <c r="E78" s="172"/>
      <c r="F78" s="170"/>
      <c r="G78"/>
      <c r="H78"/>
      <c r="I78"/>
      <c r="K78"/>
      <c r="L78"/>
      <c r="M78"/>
      <c r="N78"/>
      <c r="O78"/>
      <c r="P78"/>
      <c r="Q78"/>
    </row>
    <row r="80" spans="1:17" s="100" customFormat="1" x14ac:dyDescent="0.25">
      <c r="A80"/>
      <c r="B80"/>
      <c r="C80"/>
      <c r="D80"/>
      <c r="E80" s="132"/>
      <c r="F80"/>
      <c r="G80"/>
      <c r="H80"/>
      <c r="I80"/>
      <c r="K80"/>
      <c r="L80"/>
      <c r="M80"/>
      <c r="N80"/>
      <c r="O80"/>
      <c r="P80"/>
      <c r="Q80"/>
    </row>
    <row r="85" spans="4:4" x14ac:dyDescent="0.25">
      <c r="D85" s="173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04 14</vt:lpstr>
      <vt:lpstr>04 21</vt:lpstr>
      <vt:lpstr>'04 14'!Print_Area</vt:lpstr>
      <vt:lpstr>'04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2021-04-26T19:19:38Z</dcterms:modified>
</cp:coreProperties>
</file>